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eriodos" sheetId="2" state="visible" r:id="rId4"/>
    <sheet name="Tasa de cambio" sheetId="3" state="visible" r:id="rId5"/>
    <sheet name="Ventas en dolares" sheetId="4" state="visible" r:id="rId6"/>
    <sheet name="Compras en dolares" sheetId="5" state="visible" r:id="rId7"/>
    <sheet name="Costos en pesos" sheetId="6" state="visible" r:id="rId8"/>
    <sheet name="Descomposicio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<sst xmlns="http://schemas.openxmlformats.org/spreadsheetml/2006/main" count="127" uniqueCount="106">
  <si>
    <t xml:space="preserve">Descomposición del margen para empresas con operaciones en dólares</t>
  </si>
  <si>
    <t xml:space="preserve">mysmartbizai.com  ·  Segunda Travesía</t>
  </si>
  <si>
    <t xml:space="preserve">Para qué sirve</t>
  </si>
  <si>
    <t xml:space="preserve">Separa la variación de su margen entre dos períodos en sus causas: cuánto fue la tasa de cambio,</t>
  </si>
  <si>
    <t xml:space="preserve">cuánto fue volumen, cuánto fueron los costos locales. Y le dice cuál es su exposición neta al dólar.</t>
  </si>
  <si>
    <t xml:space="preserve">Le sirve si usted exporta, si importa, o si compra insumos con precio atado al dólar.</t>
  </si>
  <si>
    <t xml:space="preserve">Cómo se usa</t>
  </si>
  <si>
    <t xml:space="preserve">1. En 'Tasa de cambio', ponga la TRM promedio de cada mes. La serie es pública y gratuita:</t>
  </si>
  <si>
    <t xml:space="preserve">   está en el sitio del Banco de la República.</t>
  </si>
  <si>
    <t xml:space="preserve">2. En 'Ventas en dólares', liste sus facturas de exportación o ventas en moneda extranjera.</t>
  </si>
  <si>
    <t xml:space="preserve">3. En 'Compras en dólares', liste lo que usted PAGA en dólares: insumos importados, fletes</t>
  </si>
  <si>
    <t xml:space="preserve">   internacionales, seguros de carga, comisiones de venta al exterior, licencias.</t>
  </si>
  <si>
    <t xml:space="preserve">4. En 'Costos en pesos', el resto: materia prima local, nómina, arriendo, servicios.</t>
  </si>
  <si>
    <t xml:space="preserve">5. En 'Períodos', defina qué dos períodos está comparando.</t>
  </si>
  <si>
    <t xml:space="preserve">6. La hoja 'Descomposición' se calcula sola.</t>
  </si>
  <si>
    <t xml:space="preserve">Qué celdas editar</t>
  </si>
  <si>
    <t xml:space="preserve">Las celdas en azul con fondo amarillo son suyas. Las negras tienen fórmulas: no las toque.</t>
  </si>
  <si>
    <t xml:space="preserve">Cada hoja trae filas de ejemplo. Bórrelas y ponga las suyas.</t>
  </si>
  <si>
    <t xml:space="preserve">Dos advertencias</t>
  </si>
  <si>
    <t xml:space="preserve">La exposición que calcula esta hoja es la del período que ya pasó. Sirve para entender qué ocurrió.</t>
  </si>
  <si>
    <t xml:space="preserve">Para decidir si cubrirse, lo que importa es la exposición de lo que VIENE: sus ventas y compras</t>
  </si>
  <si>
    <t xml:space="preserve">futuras. Uno no se cubre del pasado.</t>
  </si>
  <si>
    <t xml:space="preserve">Y esta plantilla separa causas; no decide. Cubrirse, renegociar, subir precios o esperar son</t>
  </si>
  <si>
    <t xml:space="preserve">caminos con costos distintos, y ninguno se ordena sin conocer el negocio. Esa parte le toca a usted.</t>
  </si>
  <si>
    <t xml:space="preserve">Períodos a comparar</t>
  </si>
  <si>
    <t xml:space="preserve">Use el formato AAAA-MM. Edite solo las celdas amarillas.</t>
  </si>
  <si>
    <t xml:space="preserve">periodo_base_desde</t>
  </si>
  <si>
    <t xml:space="preserve">2025-07</t>
  </si>
  <si>
    <t xml:space="preserve">periodo_base_hasta</t>
  </si>
  <si>
    <t xml:space="preserve">2025-12</t>
  </si>
  <si>
    <t xml:space="preserve">periodo_actual_desde</t>
  </si>
  <si>
    <t xml:space="preserve">2026-01</t>
  </si>
  <si>
    <t xml:space="preserve">periodo_actual_hasta</t>
  </si>
  <si>
    <t xml:space="preserve">2026-06</t>
  </si>
  <si>
    <t xml:space="preserve">Tasa de cambio promedio por mes</t>
  </si>
  <si>
    <t xml:space="preserve">Fuente sugerida: Banco de la República. Serie pública y gratuita.</t>
  </si>
  <si>
    <t xml:space="preserve">mes</t>
  </si>
  <si>
    <t xml:space="preserve">tasa_promedio</t>
  </si>
  <si>
    <t xml:space="preserve">2025-08</t>
  </si>
  <si>
    <t xml:space="preserve">2025-09</t>
  </si>
  <si>
    <t xml:space="preserve">2025-10</t>
  </si>
  <si>
    <t xml:space="preserve">2025-11</t>
  </si>
  <si>
    <t xml:space="preserve">2026-02</t>
  </si>
  <si>
    <t xml:space="preserve">2026-03</t>
  </si>
  <si>
    <t xml:space="preserve">2026-04</t>
  </si>
  <si>
    <t xml:space="preserve">2026-05</t>
  </si>
  <si>
    <t xml:space="preserve">Ejemplo con datos ficticios. Reemplácelos por la serie real de su período.</t>
  </si>
  <si>
    <t xml:space="preserve">Ventas facturadas en dólares</t>
  </si>
  <si>
    <t xml:space="preserve">Exportaciones o cualquier venta en moneda extranjera.</t>
  </si>
  <si>
    <t xml:space="preserve">fecha</t>
  </si>
  <si>
    <t xml:space="preserve">cliente</t>
  </si>
  <si>
    <t xml:space="preserve">valor_usd</t>
  </si>
  <si>
    <t xml:space="preserve">periodo</t>
  </si>
  <si>
    <t xml:space="preserve">2025-08-15</t>
  </si>
  <si>
    <t xml:space="preserve">Cliente A</t>
  </si>
  <si>
    <t xml:space="preserve">2025-11-15</t>
  </si>
  <si>
    <t xml:space="preserve">Cliente B</t>
  </si>
  <si>
    <t xml:space="preserve">2026-02-15</t>
  </si>
  <si>
    <t xml:space="preserve">2026-05-15</t>
  </si>
  <si>
    <t xml:space="preserve">Ejemplo con datos ficticios.</t>
  </si>
  <si>
    <t xml:space="preserve">Lo que usted PAGA en dólares</t>
  </si>
  <si>
    <t xml:space="preserve">Insumos importados, fletes internacionales, seguros de carga, comisiones al exterior.</t>
  </si>
  <si>
    <t xml:space="preserve">concepto</t>
  </si>
  <si>
    <t xml:space="preserve">2025-08-08</t>
  </si>
  <si>
    <t xml:space="preserve">Empaque importado</t>
  </si>
  <si>
    <t xml:space="preserve">2025-11-08</t>
  </si>
  <si>
    <t xml:space="preserve">2026-02-08</t>
  </si>
  <si>
    <t xml:space="preserve">2026-05-08</t>
  </si>
  <si>
    <t xml:space="preserve">Flete internacional</t>
  </si>
  <si>
    <t xml:space="preserve">Esta hoja es la que casi nadie completa bien. Incluya TODO lo que se paga en dólares.</t>
  </si>
  <si>
    <t xml:space="preserve">Costos en pesos</t>
  </si>
  <si>
    <t xml:space="preserve">Materia prima local, nómina, arriendo, servicios, impuestos.</t>
  </si>
  <si>
    <t xml:space="preserve">valor_cop</t>
  </si>
  <si>
    <t xml:space="preserve">2025-08-20</t>
  </si>
  <si>
    <t xml:space="preserve">Materia prima local</t>
  </si>
  <si>
    <t xml:space="preserve">2025-08-30</t>
  </si>
  <si>
    <t xml:space="preserve">Nomina y fijos</t>
  </si>
  <si>
    <t xml:space="preserve">2026-05-20</t>
  </si>
  <si>
    <t xml:space="preserve">2026-05-30</t>
  </si>
  <si>
    <t xml:space="preserve">La caída del margen, separada en causas</t>
  </si>
  <si>
    <t xml:space="preserve">Esta hoja se calcula sola. No edite nada aquí.</t>
  </si>
  <si>
    <t xml:space="preserve">PERÍODO BASE</t>
  </si>
  <si>
    <t xml:space="preserve">PERÍODO ACTUAL</t>
  </si>
  <si>
    <t xml:space="preserve">DESCOMPOSICIÓN DE LA VARIACIÓN</t>
  </si>
  <si>
    <t xml:space="preserve">Ventas en dólares (USD)</t>
  </si>
  <si>
    <t xml:space="preserve">Efecto de la tasa sobre los ingresos</t>
  </si>
  <si>
    <t xml:space="preserve">Compras en dólares (USD)</t>
  </si>
  <si>
    <t xml:space="preserve">Efecto del volumen vendido en dólares</t>
  </si>
  <si>
    <t xml:space="preserve">Tasa promedio ponderada</t>
  </si>
  <si>
    <t xml:space="preserve">Efecto de la tasa sobre las compras en dólares</t>
  </si>
  <si>
    <t xml:space="preserve">Ingresos (pesos)</t>
  </si>
  <si>
    <t xml:space="preserve">Efecto de comprar más o menos en dólares</t>
  </si>
  <si>
    <t xml:space="preserve">Compras en dólares (pesos)</t>
  </si>
  <si>
    <t xml:space="preserve">Efecto de los costos en pesos</t>
  </si>
  <si>
    <t xml:space="preserve">Suma de los efectos</t>
  </si>
  <si>
    <t xml:space="preserve">MARGEN</t>
  </si>
  <si>
    <t xml:space="preserve">Variación real del margen</t>
  </si>
  <si>
    <t xml:space="preserve">Diferencia (debe ser cero)</t>
  </si>
  <si>
    <t xml:space="preserve">SU EXPOSICIÓN AL DÓLAR</t>
  </si>
  <si>
    <t xml:space="preserve">Ventas en dólares del período actual</t>
  </si>
  <si>
    <t xml:space="preserve">Menos compras en dólares del período actual</t>
  </si>
  <si>
    <t xml:space="preserve">EXPOSICIÓN NETA (USD)</t>
  </si>
  <si>
    <t xml:space="preserve">Cada $100 de movimiento de la tasa valen (pesos)</t>
  </si>
  <si>
    <t xml:space="preserve">La exposición de arriba es la del período que ya pasó: sirve para entender qué ocurrió.</t>
  </si>
  <si>
    <t xml:space="preserve">Para decidir si cubrirse, lo que importa es la exposición de lo que viene.</t>
  </si>
  <si>
    <t xml:space="preserve">Esta hoja separa causas. No decide. Esa parte le toca a usted.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</si>
</sst>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\$#,##0;&quot;($&quot;#,##0\);\-"/>
    <numFmt numFmtId="167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8" customFormat="false" ht="15" hidden="false" customHeight="false" outlineLevel="0" collapsed="false">
      <c r="A8" s="4" t="s">
        <v>5</v>
      </c>
    </row>
    <row r="10" customFormat="false" ht="15" hidden="false" customHeight="false" outlineLevel="0" collapsed="false">
      <c r="A10" s="3" t="s">
        <v>6</v>
      </c>
    </row>
    <row r="11" customFormat="false" ht="15" hidden="false" customHeight="false" outlineLevel="0" collapsed="false">
      <c r="A11" s="4" t="s">
        <v>7</v>
      </c>
    </row>
    <row r="12" customFormat="false" ht="1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4" t="s">
        <v>17</v>
      </c>
    </row>
    <row r="24" customFormat="false" ht="15" hidden="false" customHeight="false" outlineLevel="0" collapsed="false">
      <c r="A24" s="3" t="s">
        <v>18</v>
      </c>
    </row>
    <row r="25" customFormat="false" ht="15" hidden="false" customHeight="false" outlineLevel="0" collapsed="false">
      <c r="A25" s="4" t="s">
        <v>19</v>
      </c>
    </row>
    <row r="26" customFormat="false" ht="15" hidden="false" customHeight="false" outlineLevel="0" collapsed="false">
      <c r="A26" s="4" t="s">
        <v>20</v>
      </c>
    </row>
    <row r="27" customFormat="false" ht="15" hidden="false" customHeight="false" outlineLevel="0" collapsed="false">
      <c r="A27" s="4" t="s">
        <v>21</v>
      </c>
    </row>
    <row r="29" customFormat="false" ht="15" hidden="false" customHeight="false" outlineLevel="0" collapsed="false">
      <c r="A29" s="4" t="s">
        <v>22</v>
      </c>
    </row>
    <row r="30" customFormat="false" ht="15" hidden="false" customHeight="false" outlineLevel="0" collapsed="false">
      <c r="A30" s="4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4" customFormat="false" ht="15" hidden="false" customHeight="false" outlineLevel="0" collapsed="false">
      <c r="A4" s="3" t="s">
        <v>26</v>
      </c>
      <c r="B4" s="5" t="s">
        <v>27</v>
      </c>
    </row>
    <row r="5" customFormat="false" ht="15" hidden="false" customHeight="false" outlineLevel="0" collapsed="false">
      <c r="A5" s="3" t="s">
        <v>28</v>
      </c>
      <c r="B5" s="5" t="s">
        <v>29</v>
      </c>
    </row>
    <row r="6" customFormat="false" ht="15" hidden="false" customHeight="false" outlineLevel="0" collapsed="false">
      <c r="A6" s="3" t="s">
        <v>30</v>
      </c>
      <c r="B6" s="5" t="s">
        <v>31</v>
      </c>
    </row>
    <row r="7" customFormat="false" ht="15" hidden="false" customHeight="false" outlineLevel="0" collapsed="false">
      <c r="A7" s="3" t="s">
        <v>32</v>
      </c>
      <c r="B7" s="5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6" t="s">
        <v>36</v>
      </c>
      <c r="B4" s="6" t="s">
        <v>37</v>
      </c>
    </row>
    <row r="5" customFormat="false" ht="15" hidden="false" customHeight="false" outlineLevel="0" collapsed="false">
      <c r="A5" s="5" t="s">
        <v>27</v>
      </c>
      <c r="B5" s="7" t="n">
        <v>4400</v>
      </c>
    </row>
    <row r="6" customFormat="false" ht="15" hidden="false" customHeight="false" outlineLevel="0" collapsed="false">
      <c r="A6" s="5" t="s">
        <v>38</v>
      </c>
      <c r="B6" s="7" t="n">
        <v>4370</v>
      </c>
    </row>
    <row r="7" customFormat="false" ht="15" hidden="false" customHeight="false" outlineLevel="0" collapsed="false">
      <c r="A7" s="5" t="s">
        <v>39</v>
      </c>
      <c r="B7" s="7" t="n">
        <v>4340</v>
      </c>
    </row>
    <row r="8" customFormat="false" ht="15" hidden="false" customHeight="false" outlineLevel="0" collapsed="false">
      <c r="A8" s="5" t="s">
        <v>40</v>
      </c>
      <c r="B8" s="7" t="n">
        <v>4310</v>
      </c>
    </row>
    <row r="9" customFormat="false" ht="15" hidden="false" customHeight="false" outlineLevel="0" collapsed="false">
      <c r="A9" s="5" t="s">
        <v>41</v>
      </c>
      <c r="B9" s="7" t="n">
        <v>4280</v>
      </c>
    </row>
    <row r="10" customFormat="false" ht="15" hidden="false" customHeight="false" outlineLevel="0" collapsed="false">
      <c r="A10" s="5" t="s">
        <v>29</v>
      </c>
      <c r="B10" s="7" t="n">
        <v>4220</v>
      </c>
    </row>
    <row r="11" customFormat="false" ht="15" hidden="false" customHeight="false" outlineLevel="0" collapsed="false">
      <c r="A11" s="5" t="s">
        <v>31</v>
      </c>
      <c r="B11" s="7" t="n">
        <v>4180</v>
      </c>
    </row>
    <row r="12" customFormat="false" ht="15" hidden="false" customHeight="false" outlineLevel="0" collapsed="false">
      <c r="A12" s="5" t="s">
        <v>42</v>
      </c>
      <c r="B12" s="7" t="n">
        <v>4060</v>
      </c>
    </row>
    <row r="13" customFormat="false" ht="15" hidden="false" customHeight="false" outlineLevel="0" collapsed="false">
      <c r="A13" s="5" t="s">
        <v>43</v>
      </c>
      <c r="B13" s="7" t="n">
        <v>3950</v>
      </c>
    </row>
    <row r="14" customFormat="false" ht="15" hidden="false" customHeight="false" outlineLevel="0" collapsed="false">
      <c r="A14" s="5" t="s">
        <v>44</v>
      </c>
      <c r="B14" s="7" t="n">
        <v>3830</v>
      </c>
    </row>
    <row r="15" customFormat="false" ht="15" hidden="false" customHeight="false" outlineLevel="0" collapsed="false">
      <c r="A15" s="5" t="s">
        <v>45</v>
      </c>
      <c r="B15" s="7" t="n">
        <v>3720</v>
      </c>
    </row>
    <row r="16" customFormat="false" ht="15" hidden="false" customHeight="false" outlineLevel="0" collapsed="false">
      <c r="A16" s="5" t="s">
        <v>33</v>
      </c>
      <c r="B16" s="7" t="n">
        <v>3640</v>
      </c>
    </row>
    <row r="18" customFormat="false" ht="15" hidden="false" customHeight="false" outlineLevel="0" collapsed="false">
      <c r="A18" s="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4" customFormat="false" ht="15" hidden="false" customHeight="false" outlineLevel="0" collapsed="false">
      <c r="A4" s="6" t="s">
        <v>49</v>
      </c>
      <c r="B4" s="6" t="s">
        <v>50</v>
      </c>
      <c r="C4" s="6" t="s">
        <v>51</v>
      </c>
      <c r="D4" s="6" t="s">
        <v>36</v>
      </c>
      <c r="E4" s="6" t="s">
        <v>52</v>
      </c>
    </row>
    <row r="5" customFormat="false" ht="15" hidden="false" customHeight="false" outlineLevel="0" collapsed="false">
      <c r="A5" s="5" t="s">
        <v>53</v>
      </c>
      <c r="B5" s="5" t="s">
        <v>54</v>
      </c>
      <c r="C5" s="8" t="n">
        <v>70000</v>
      </c>
      <c r="D5" s="0" t="str">
        <f aca="false">LEFT(A5,7)</f>
        <v>2025-08</v>
      </c>
      <c r="E5" s="0" t="str">
        <f aca="false">IF(AND(D5&gt;=Periodos!$B$4,D5&lt;=Periodos!$B$5),"base",IF(AND(D5&gt;=Periodos!$B$6,D5&lt;=Periodos!$B$7),"actual",""))</f>
        <v>base</v>
      </c>
    </row>
    <row r="6" customFormat="false" ht="15" hidden="false" customHeight="false" outlineLevel="0" collapsed="false">
      <c r="A6" s="5" t="s">
        <v>55</v>
      </c>
      <c r="B6" s="5" t="s">
        <v>56</v>
      </c>
      <c r="C6" s="8" t="n">
        <v>70000</v>
      </c>
      <c r="D6" s="0" t="str">
        <f aca="false">LEFT(A6,7)</f>
        <v>2025-11</v>
      </c>
      <c r="E6" s="0" t="str">
        <f aca="false">IF(AND(D6&gt;=Periodos!$B$4,D6&lt;=Periodos!$B$5),"base",IF(AND(D6&gt;=Periodos!$B$6,D6&lt;=Periodos!$B$7),"actual",""))</f>
        <v>base</v>
      </c>
    </row>
    <row r="7" customFormat="false" ht="15" hidden="false" customHeight="false" outlineLevel="0" collapsed="false">
      <c r="A7" s="5" t="s">
        <v>57</v>
      </c>
      <c r="B7" s="5" t="s">
        <v>54</v>
      </c>
      <c r="C7" s="8" t="n">
        <v>72000</v>
      </c>
      <c r="D7" s="0" t="str">
        <f aca="false">LEFT(A7,7)</f>
        <v>2026-02</v>
      </c>
      <c r="E7" s="0" t="str">
        <f aca="false">IF(AND(D7&gt;=Periodos!$B$4,D7&lt;=Periodos!$B$5),"base",IF(AND(D7&gt;=Periodos!$B$6,D7&lt;=Periodos!$B$7),"actual",""))</f>
        <v>actual</v>
      </c>
    </row>
    <row r="8" customFormat="false" ht="15" hidden="false" customHeight="false" outlineLevel="0" collapsed="false">
      <c r="A8" s="5" t="s">
        <v>58</v>
      </c>
      <c r="B8" s="5" t="s">
        <v>56</v>
      </c>
      <c r="C8" s="8" t="n">
        <v>76000</v>
      </c>
      <c r="D8" s="0" t="str">
        <f aca="false">LEFT(A8,7)</f>
        <v>2026-05</v>
      </c>
      <c r="E8" s="0" t="str">
        <f aca="false">IF(AND(D8&gt;=Periodos!$B$4,D8&lt;=Periodos!$B$5),"base",IF(AND(D8&gt;=Periodos!$B$6,D8&lt;=Periodos!$B$7),"actual",""))</f>
        <v>actual</v>
      </c>
    </row>
    <row r="12" customFormat="false" ht="15" hidden="false" customHeight="false" outlineLevel="0" collapsed="false">
      <c r="A12" s="2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4" customFormat="false" ht="15" hidden="false" customHeight="false" outlineLevel="0" collapsed="false">
      <c r="A4" s="6" t="s">
        <v>49</v>
      </c>
      <c r="B4" s="6" t="s">
        <v>62</v>
      </c>
      <c r="C4" s="6" t="s">
        <v>51</v>
      </c>
      <c r="D4" s="6" t="s">
        <v>36</v>
      </c>
      <c r="E4" s="6" t="s">
        <v>52</v>
      </c>
    </row>
    <row r="5" customFormat="false" ht="15" hidden="false" customHeight="false" outlineLevel="0" collapsed="false">
      <c r="A5" s="5" t="s">
        <v>63</v>
      </c>
      <c r="B5" s="5" t="s">
        <v>64</v>
      </c>
      <c r="C5" s="8" t="n">
        <v>15000</v>
      </c>
      <c r="D5" s="0" t="str">
        <f aca="false">LEFT(A5,7)</f>
        <v>2025-08</v>
      </c>
      <c r="E5" s="0" t="str">
        <f aca="false">IF(AND(D5&gt;=Periodos!$B$4,D5&lt;=Periodos!$B$5),"base",IF(AND(D5&gt;=Periodos!$B$6,D5&lt;=Periodos!$B$7),"actual",""))</f>
        <v>base</v>
      </c>
    </row>
    <row r="6" customFormat="false" ht="15" hidden="false" customHeight="false" outlineLevel="0" collapsed="false">
      <c r="A6" s="5" t="s">
        <v>65</v>
      </c>
      <c r="B6" s="5" t="s">
        <v>64</v>
      </c>
      <c r="C6" s="8" t="n">
        <v>15000</v>
      </c>
      <c r="D6" s="0" t="str">
        <f aca="false">LEFT(A6,7)</f>
        <v>2025-11</v>
      </c>
      <c r="E6" s="0" t="str">
        <f aca="false">IF(AND(D6&gt;=Periodos!$B$4,D6&lt;=Periodos!$B$5),"base",IF(AND(D6&gt;=Periodos!$B$6,D6&lt;=Periodos!$B$7),"actual",""))</f>
        <v>base</v>
      </c>
    </row>
    <row r="7" customFormat="false" ht="15" hidden="false" customHeight="false" outlineLevel="0" collapsed="false">
      <c r="A7" s="5" t="s">
        <v>66</v>
      </c>
      <c r="B7" s="5" t="s">
        <v>64</v>
      </c>
      <c r="C7" s="8" t="n">
        <v>16000</v>
      </c>
      <c r="D7" s="0" t="str">
        <f aca="false">LEFT(A7,7)</f>
        <v>2026-02</v>
      </c>
      <c r="E7" s="0" t="str">
        <f aca="false">IF(AND(D7&gt;=Periodos!$B$4,D7&lt;=Periodos!$B$5),"base",IF(AND(D7&gt;=Periodos!$B$6,D7&lt;=Periodos!$B$7),"actual",""))</f>
        <v>actual</v>
      </c>
    </row>
    <row r="8" customFormat="false" ht="15" hidden="false" customHeight="false" outlineLevel="0" collapsed="false">
      <c r="A8" s="5" t="s">
        <v>67</v>
      </c>
      <c r="B8" s="5" t="s">
        <v>68</v>
      </c>
      <c r="C8" s="8" t="n">
        <v>16000</v>
      </c>
      <c r="D8" s="0" t="str">
        <f aca="false">LEFT(A8,7)</f>
        <v>2026-05</v>
      </c>
      <c r="E8" s="0" t="str">
        <f aca="false">IF(AND(D8&gt;=Periodos!$B$4,D8&lt;=Periodos!$B$5),"base",IF(AND(D8&gt;=Periodos!$B$6,D8&lt;=Periodos!$B$7),"actual",""))</f>
        <v>actual</v>
      </c>
    </row>
    <row r="12" customFormat="false" ht="15" hidden="false" customHeight="false" outlineLevel="0" collapsed="false">
      <c r="A12" s="2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A4" s="6" t="s">
        <v>49</v>
      </c>
      <c r="B4" s="6" t="s">
        <v>62</v>
      </c>
      <c r="C4" s="6" t="s">
        <v>72</v>
      </c>
      <c r="D4" s="6" t="s">
        <v>36</v>
      </c>
      <c r="E4" s="6" t="s">
        <v>52</v>
      </c>
    </row>
    <row r="5" customFormat="false" ht="15" hidden="false" customHeight="false" outlineLevel="0" collapsed="false">
      <c r="A5" s="5" t="s">
        <v>73</v>
      </c>
      <c r="B5" s="5" t="s">
        <v>74</v>
      </c>
      <c r="C5" s="7" t="n">
        <v>106000000</v>
      </c>
      <c r="D5" s="0" t="str">
        <f aca="false">LEFT(A5,7)</f>
        <v>2025-08</v>
      </c>
      <c r="E5" s="0" t="str">
        <f aca="false">IF(AND(D5&gt;=Periodos!$B$4,D5&lt;=Periodos!$B$5),"base",IF(AND(D5&gt;=Periodos!$B$6,D5&lt;=Periodos!$B$7),"actual",""))</f>
        <v>base</v>
      </c>
    </row>
    <row r="6" customFormat="false" ht="15" hidden="false" customHeight="false" outlineLevel="0" collapsed="false">
      <c r="A6" s="5" t="s">
        <v>75</v>
      </c>
      <c r="B6" s="5" t="s">
        <v>76</v>
      </c>
      <c r="C6" s="7" t="n">
        <v>86000000</v>
      </c>
      <c r="D6" s="0" t="str">
        <f aca="false">LEFT(A6,7)</f>
        <v>2025-08</v>
      </c>
      <c r="E6" s="0" t="str">
        <f aca="false">IF(AND(D6&gt;=Periodos!$B$4,D6&lt;=Periodos!$B$5),"base",IF(AND(D6&gt;=Periodos!$B$6,D6&lt;=Periodos!$B$7),"actual",""))</f>
        <v>base</v>
      </c>
    </row>
    <row r="7" customFormat="false" ht="15" hidden="false" customHeight="false" outlineLevel="0" collapsed="false">
      <c r="A7" s="5" t="s">
        <v>77</v>
      </c>
      <c r="B7" s="5" t="s">
        <v>74</v>
      </c>
      <c r="C7" s="7" t="n">
        <v>119000000</v>
      </c>
      <c r="D7" s="0" t="str">
        <f aca="false">LEFT(A7,7)</f>
        <v>2026-05</v>
      </c>
      <c r="E7" s="0" t="str">
        <f aca="false">IF(AND(D7&gt;=Periodos!$B$4,D7&lt;=Periodos!$B$5),"base",IF(AND(D7&gt;=Periodos!$B$6,D7&lt;=Periodos!$B$7),"actual",""))</f>
        <v>actual</v>
      </c>
    </row>
    <row r="8" customFormat="false" ht="15" hidden="false" customHeight="false" outlineLevel="0" collapsed="false">
      <c r="A8" s="5" t="s">
        <v>78</v>
      </c>
      <c r="B8" s="5" t="s">
        <v>76</v>
      </c>
      <c r="C8" s="7" t="n">
        <v>94000000</v>
      </c>
      <c r="D8" s="0" t="str">
        <f aca="false">LEFT(A8,7)</f>
        <v>2026-05</v>
      </c>
      <c r="E8" s="0" t="str">
        <f aca="false">IF(AND(D8&gt;=Periodos!$B$4,D8&lt;=Periodos!$B$5),"base",IF(AND(D8&gt;=Periodos!$B$6,D8&lt;=Periodos!$B$7),"actual",""))</f>
        <v>actual</v>
      </c>
    </row>
    <row r="12" customFormat="false" ht="15" hidden="false" customHeight="false" outlineLevel="0" collapsed="false">
      <c r="A12" s="2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2"/>
    <col collapsed="false" customWidth="true" hidden="false" outlineLevel="0" max="4" min="4" style="0" width="6"/>
    <col collapsed="false" customWidth="true" hidden="false" outlineLevel="0" max="5" min="5" style="0" width="40"/>
    <col collapsed="false" customWidth="true" hidden="false" outlineLevel="0" max="6" min="6" style="0" width="22"/>
  </cols>
  <sheetData>
    <row r="1" customFormat="false" ht="17.35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B4" s="6" t="s">
        <v>81</v>
      </c>
      <c r="C4" s="6" t="s">
        <v>82</v>
      </c>
      <c r="E4" s="6" t="s">
        <v>83</v>
      </c>
    </row>
    <row r="5" customFormat="false" ht="15" hidden="false" customHeight="false" outlineLevel="0" collapsed="false">
      <c r="A5" s="4" t="s">
        <v>84</v>
      </c>
      <c r="B5" s="9" t="n">
        <f aca="false">SUMIFS('Ventas en dolares'!$C$5:$C$500,'Ventas en dolares'!$E$5:$E$500,"base")</f>
        <v>140000</v>
      </c>
      <c r="C5" s="9" t="n">
        <f aca="false">SUMIFS('Ventas en dolares'!$C$5:$C$500,'Ventas en dolares'!$E$5:$E$500,"actual")</f>
        <v>148000</v>
      </c>
      <c r="E5" s="4" t="s">
        <v>85</v>
      </c>
      <c r="F5" s="10" t="n">
        <f aca="false">(C7-B7)*C5</f>
        <v>-65060000</v>
      </c>
    </row>
    <row r="6" customFormat="false" ht="15" hidden="false" customHeight="false" outlineLevel="0" collapsed="false">
      <c r="A6" s="4" t="s">
        <v>86</v>
      </c>
      <c r="B6" s="9" t="n">
        <f aca="false">SUMIFS('Compras en dolares'!$C$5:$C$500,'Compras en dolares'!$E$5:$E$500,"base")</f>
        <v>30000</v>
      </c>
      <c r="C6" s="9" t="n">
        <f aca="false">SUMIFS('Compras en dolares'!$C$5:$C$500,'Compras en dolares'!$E$5:$E$500,"actual")</f>
        <v>32000</v>
      </c>
      <c r="E6" s="4" t="s">
        <v>87</v>
      </c>
      <c r="F6" s="10" t="n">
        <f aca="false">(C5-B5)*B7</f>
        <v>34600000</v>
      </c>
    </row>
    <row r="7" customFormat="false" ht="15" hidden="false" customHeight="false" outlineLevel="0" collapsed="false">
      <c r="A7" s="4" t="s">
        <v>88</v>
      </c>
      <c r="B7" s="10" t="n">
        <f aca="false">SUMPRODUCT(('Ventas en dolares'!$E$5:$E$500="base")*'Ventas en dolares'!$C$5:$C$500*IFERROR(VLOOKUP('Ventas en dolares'!$D$5:$D$500,'Tasa de cambio'!$A$5:$B$100,2,FALSE()),0))/MAX(1,SUMIFS('Ventas en dolares'!$C$5:$C$500,'Ventas en dolares'!$E$5:$E$500,"base"))</f>
        <v>4325</v>
      </c>
      <c r="C7" s="10" t="n">
        <f aca="false">SUMPRODUCT(('Ventas en dolares'!$E$5:$E$500="actual")*'Ventas en dolares'!$C$5:$C$500*IFERROR(VLOOKUP('Ventas en dolares'!$D$5:$D$500,'Tasa de cambio'!$A$5:$B$100,2,FALSE()),0))/MAX(1,SUMIFS('Ventas en dolares'!$C$5:$C$500,'Ventas en dolares'!$E$5:$E$500,"actual"))</f>
        <v>3885.40540540541</v>
      </c>
      <c r="E7" s="4" t="s">
        <v>89</v>
      </c>
      <c r="F7" s="10" t="n">
        <f aca="false">-(C7-B7)*C6</f>
        <v>14067027.027027</v>
      </c>
    </row>
    <row r="8" customFormat="false" ht="15" hidden="false" customHeight="false" outlineLevel="0" collapsed="false">
      <c r="A8" s="4" t="s">
        <v>90</v>
      </c>
      <c r="B8" s="10" t="n">
        <f aca="false">B5*B7</f>
        <v>605500000</v>
      </c>
      <c r="C8" s="10" t="n">
        <f aca="false">C5*C7</f>
        <v>575040000</v>
      </c>
      <c r="E8" s="4" t="s">
        <v>91</v>
      </c>
      <c r="F8" s="10" t="n">
        <f aca="false">-(C6-B6)*B7</f>
        <v>-8650000</v>
      </c>
    </row>
    <row r="9" customFormat="false" ht="15" hidden="false" customHeight="false" outlineLevel="0" collapsed="false">
      <c r="A9" s="4" t="s">
        <v>92</v>
      </c>
      <c r="B9" s="10" t="n">
        <f aca="false">B6*B7</f>
        <v>129750000</v>
      </c>
      <c r="C9" s="10" t="n">
        <f aca="false">C6*C7</f>
        <v>124332972.972973</v>
      </c>
      <c r="E9" s="4" t="s">
        <v>93</v>
      </c>
      <c r="F9" s="10" t="n">
        <f aca="false">-(C10-B10)</f>
        <v>-21000000</v>
      </c>
    </row>
    <row r="10" customFormat="false" ht="15" hidden="false" customHeight="false" outlineLevel="0" collapsed="false">
      <c r="A10" s="4" t="s">
        <v>70</v>
      </c>
      <c r="B10" s="10" t="n">
        <f aca="false">SUMIFS('Costos en pesos'!$C$5:$C$500,'Costos en pesos'!$E$5:$E$500,"base")</f>
        <v>192000000</v>
      </c>
      <c r="C10" s="10" t="n">
        <f aca="false">SUMIFS('Costos en pesos'!$C$5:$C$500,'Costos en pesos'!$E$5:$E$500,"actual")</f>
        <v>213000000</v>
      </c>
      <c r="E10" s="3" t="s">
        <v>94</v>
      </c>
      <c r="F10" s="11" t="n">
        <f aca="false">SUM(F5:F9)</f>
        <v>-46042972.972973</v>
      </c>
    </row>
    <row r="11" customFormat="false" ht="15" hidden="false" customHeight="false" outlineLevel="0" collapsed="false">
      <c r="A11" s="3" t="s">
        <v>95</v>
      </c>
      <c r="B11" s="11" t="n">
        <f aca="false">B8-B9-B10</f>
        <v>283750000</v>
      </c>
      <c r="C11" s="11" t="n">
        <f aca="false">C8-C9-C10</f>
        <v>237707027.027027</v>
      </c>
      <c r="E11" s="3" t="s">
        <v>96</v>
      </c>
      <c r="F11" s="11" t="n">
        <f aca="false">C11-B11</f>
        <v>-46042972.972973</v>
      </c>
    </row>
    <row r="12" customFormat="false" ht="15" hidden="false" customHeight="false" outlineLevel="0" collapsed="false">
      <c r="E12" s="4" t="s">
        <v>97</v>
      </c>
      <c r="F12" s="10" t="n">
        <f aca="false">F10-F11</f>
        <v>0</v>
      </c>
    </row>
    <row r="14" customFormat="false" ht="15" hidden="false" customHeight="false" outlineLevel="0" collapsed="false">
      <c r="A14" s="6" t="s">
        <v>98</v>
      </c>
    </row>
    <row r="15" customFormat="false" ht="15" hidden="false" customHeight="false" outlineLevel="0" collapsed="false">
      <c r="A15" s="0" t="s">
        <v>99</v>
      </c>
      <c r="B15" s="12" t="n">
        <f aca="false">C5</f>
        <v>148000</v>
      </c>
    </row>
    <row r="16" customFormat="false" ht="15" hidden="false" customHeight="false" outlineLevel="0" collapsed="false">
      <c r="A16" s="0" t="s">
        <v>100</v>
      </c>
      <c r="B16" s="12" t="n">
        <f aca="false">C6</f>
        <v>32000</v>
      </c>
    </row>
    <row r="17" customFormat="false" ht="15" hidden="false" customHeight="false" outlineLevel="0" collapsed="false">
      <c r="A17" s="3" t="s">
        <v>101</v>
      </c>
      <c r="B17" s="13" t="n">
        <f aca="false">B15-B16</f>
        <v>116000</v>
      </c>
    </row>
    <row r="18" customFormat="false" ht="15" hidden="false" customHeight="false" outlineLevel="0" collapsed="false">
      <c r="A18" s="0" t="s">
        <v>102</v>
      </c>
      <c r="B18" s="14" t="n">
        <f aca="false">B17*100</f>
        <v>11600000</v>
      </c>
    </row>
    <row r="20" customFormat="false" ht="15" hidden="false" customHeight="false" outlineLevel="0" collapsed="false">
      <c r="A20" s="2" t="s">
        <v>103</v>
      </c>
    </row>
    <row r="21" customFormat="false" ht="15" hidden="false" customHeight="false" outlineLevel="0" collapsed="false">
      <c r="A21" s="2" t="s">
        <v>104</v>
      </c>
    </row>
    <row r="22" customFormat="false" ht="15" hidden="false" customHeight="false" outlineLevel="0" collapsed="false">
      <c r="A22" s="2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2026-09-13T16:46:21Z</dcterms:created>
  <dc:creator>openpyxl</dc:creator>
  <dc:description/>
  <dc:language>en-US</dc:language>
  <cp:lastModifiedBy/>
  <dcterms:modified xsi:type="dcterms:W3CDTF">2026-09-13T16:46:21Z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